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avirott\Downloads\"/>
    </mc:Choice>
  </mc:AlternateContent>
  <bookViews>
    <workbookView xWindow="0" yWindow="0" windowWidth="19125" windowHeight="1104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7" i="1"/>
  <c r="D44" i="1"/>
  <c r="C47" i="1"/>
  <c r="B47" i="1"/>
  <c r="C44" i="1"/>
  <c r="B44" i="1"/>
  <c r="C39" i="1"/>
  <c r="C41" i="1" s="1"/>
  <c r="C40" i="1"/>
  <c r="B41" i="1"/>
  <c r="B40" i="1"/>
  <c r="B39" i="1"/>
  <c r="C38" i="1"/>
  <c r="B38" i="1"/>
  <c r="C37" i="1"/>
  <c r="B37" i="1"/>
  <c r="B36" i="1"/>
  <c r="B13" i="1"/>
  <c r="B24" i="1" l="1"/>
  <c r="C24" i="1"/>
  <c r="F24" i="1"/>
  <c r="H24" i="1" l="1"/>
  <c r="D24" i="1" l="1"/>
  <c r="E24" i="1"/>
  <c r="G24" i="1"/>
  <c r="C2" i="1"/>
  <c r="B4" i="1" s="1"/>
  <c r="B15" i="1" l="1"/>
  <c r="B8" i="1"/>
  <c r="B18" i="1" l="1"/>
  <c r="C18" i="1" s="1"/>
  <c r="B25" i="1" l="1"/>
  <c r="B30" i="1" s="1"/>
  <c r="E25" i="1"/>
  <c r="E26" i="1" s="1"/>
  <c r="E27" i="1" s="1"/>
  <c r="F25" i="1"/>
  <c r="F26" i="1" s="1"/>
  <c r="F27" i="1" s="1"/>
  <c r="C25" i="1"/>
  <c r="H25" i="1"/>
  <c r="H26" i="1" s="1"/>
  <c r="H27" i="1" s="1"/>
  <c r="G25" i="1"/>
  <c r="G30" i="1" s="1"/>
  <c r="D25" i="1"/>
  <c r="D30" i="1" s="1"/>
  <c r="G26" i="1" l="1"/>
  <c r="G27" i="1" s="1"/>
  <c r="G31" i="1" s="1"/>
  <c r="G33" i="1" s="1"/>
  <c r="H30" i="1"/>
  <c r="H31" i="1" s="1"/>
  <c r="H33" i="1" s="1"/>
  <c r="F30" i="1"/>
  <c r="F31" i="1" s="1"/>
  <c r="F33" i="1" s="1"/>
  <c r="B26" i="1"/>
  <c r="B27" i="1" s="1"/>
  <c r="B31" i="1" s="1"/>
  <c r="B33" i="1" s="1"/>
  <c r="E30" i="1"/>
  <c r="E31" i="1" s="1"/>
  <c r="E33" i="1" s="1"/>
  <c r="D26" i="1"/>
  <c r="D27" i="1" s="1"/>
  <c r="D31" i="1" s="1"/>
  <c r="D33" i="1" s="1"/>
  <c r="C26" i="1"/>
  <c r="C27" i="1" s="1"/>
  <c r="C30" i="1"/>
  <c r="C31" i="1" l="1"/>
  <c r="C33" i="1" s="1"/>
</calcChain>
</file>

<file path=xl/comments1.xml><?xml version="1.0" encoding="utf-8"?>
<comments xmlns="http://schemas.openxmlformats.org/spreadsheetml/2006/main">
  <authors>
    <author>lavirott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lavirott:</t>
        </r>
        <r>
          <rPr>
            <sz val="9"/>
            <color indexed="81"/>
            <rFont val="Tahoma"/>
            <family val="2"/>
          </rPr>
          <t xml:space="preserve">
Poids apparent</t>
        </r>
      </text>
    </comment>
    <comment ref="A20" authorId="0" shapeId="0">
      <text>
        <r>
          <rPr>
            <b/>
            <sz val="9"/>
            <color indexed="81"/>
            <rFont val="Tahoma"/>
            <charset val="1"/>
          </rPr>
          <t>lavirott:</t>
        </r>
        <r>
          <rPr>
            <sz val="9"/>
            <color indexed="81"/>
            <rFont val="Tahoma"/>
            <charset val="1"/>
          </rPr>
          <t xml:space="preserve">
https://fr.wikipedia.org/wiki/Polypropyl%C3%A8ne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lavirott:</t>
        </r>
        <r>
          <rPr>
            <sz val="9"/>
            <color indexed="81"/>
            <rFont val="Tahoma"/>
            <family val="2"/>
          </rPr>
          <t xml:space="preserve">
https://www.paracord.fr/ppm-corde-polypropylene-multifilament-plane-12mm-Wildfire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lavirott:</t>
        </r>
        <r>
          <rPr>
            <sz val="9"/>
            <color indexed="81"/>
            <rFont val="Tahoma"/>
            <family val="2"/>
          </rPr>
          <t xml:space="preserve">
https://www.paracord.fr/pp-m-touw-polypropylene-multifilament-5mm-White</t>
        </r>
      </text>
    </comment>
  </commentList>
</comments>
</file>

<file path=xl/sharedStrings.xml><?xml version="1.0" encoding="utf-8"?>
<sst xmlns="http://schemas.openxmlformats.org/spreadsheetml/2006/main" count="44" uniqueCount="43">
  <si>
    <t>Masse</t>
  </si>
  <si>
    <t>Poids</t>
  </si>
  <si>
    <t>Câble Ethernet</t>
  </si>
  <si>
    <t>Diamètre câble</t>
  </si>
  <si>
    <t>Latitude</t>
  </si>
  <si>
    <t>Cannes</t>
  </si>
  <si>
    <t>Altitude</t>
  </si>
  <si>
    <t>Masse volumique Liquide</t>
  </si>
  <si>
    <t>Longueur câble</t>
  </si>
  <si>
    <t>Volume câble</t>
  </si>
  <si>
    <t>Ville</t>
  </si>
  <si>
    <t>Pesanteur: g</t>
  </si>
  <si>
    <t>Masse volumique polypropylène</t>
  </si>
  <si>
    <t>Différence</t>
  </si>
  <si>
    <t>Flottabilité totale Câble + Corde</t>
  </si>
  <si>
    <t>Volume de polypropylène pour flottabilité neutre</t>
  </si>
  <si>
    <t>Flottabilité du câble Ethernet</t>
  </si>
  <si>
    <t>Poussée d'Archimède sur le câble Ethernet</t>
  </si>
  <si>
    <t>Poussée d'archimède</t>
  </si>
  <si>
    <t>Poids réel</t>
  </si>
  <si>
    <t>Flottabilité / Poids apparent</t>
  </si>
  <si>
    <t>Polypropylène Syndiotactique (PPs)</t>
  </si>
  <si>
    <t>Isotactique (PPi)</t>
  </si>
  <si>
    <t>Vérification Poussée d'Archimède sur la corde polypropylène</t>
  </si>
  <si>
    <t>Polypropylène Atactique (PPa)</t>
  </si>
  <si>
    <t>Diff masse volumique polypropylène / liquide</t>
  </si>
  <si>
    <t>Lat. (rad)</t>
  </si>
  <si>
    <t>Masse par mètre linéaire</t>
  </si>
  <si>
    <t>Masse de polypropylène pour atteindre cette flotabilité</t>
  </si>
  <si>
    <t>Masse de la tresse polypropylène</t>
  </si>
  <si>
    <t>Volume de la tresse polypropylène</t>
  </si>
  <si>
    <t>Poussée d'Archimède</t>
  </si>
  <si>
    <t xml:space="preserve">Poids réel </t>
  </si>
  <si>
    <t>Type de Tresse polypropylène (PP)</t>
  </si>
  <si>
    <t>Flotabillité / Poids apparent</t>
  </si>
  <si>
    <t>Poussée d'Archimède sur la Tresse Polypropylène</t>
  </si>
  <si>
    <t>Flottabilité de la Tresse Polypropylène</t>
  </si>
  <si>
    <t>Flotabilité Câble Ethernet + Tresse Polypropylène</t>
  </si>
  <si>
    <t>Flotabilité / Poids apparent</t>
  </si>
  <si>
    <t>Masse volumique propylène</t>
  </si>
  <si>
    <t>12mm</t>
  </si>
  <si>
    <t>5mm</t>
  </si>
  <si>
    <t>Prix au mètre linéaire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</si>
</sst>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164" formatCode="0.00&quot; N&quot;"/>
    <numFmt numFmtId="165" formatCode="0.000&quot; m&quot;"/>
    <numFmt numFmtId="166" formatCode="0.0&quot; m&quot;"/>
    <numFmt numFmtId="167" formatCode="0.00E+00&quot; m3&quot;"/>
    <numFmt numFmtId="168" formatCode="0&quot; kg/m3&quot;"/>
    <numFmt numFmtId="169" formatCode="0.000"/>
    <numFmt numFmtId="170" formatCode="0.000E+00"/>
    <numFmt numFmtId="171" formatCode="0.00&quot; °&quot;"/>
    <numFmt numFmtId="172" formatCode="0.000&quot; kg&quot;"/>
    <numFmt numFmtId="173" formatCode="0.00000000"/>
    <numFmt numFmtId="174" formatCode="0.00&quot; kg&quot;"/>
    <numFmt numFmtId="175" formatCode="0.0&quot; g&quot;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72" fontId="0" fillId="0" borderId="0" xfId="0" applyNumberFormat="1"/>
    <xf numFmtId="173" fontId="0" fillId="0" borderId="0" xfId="0" applyNumberFormat="1"/>
    <xf numFmtId="172" fontId="0" fillId="0" borderId="0" xfId="0" applyNumberFormat="1" applyFill="1"/>
    <xf numFmtId="17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168" fontId="0" fillId="0" borderId="0" xfId="0" applyNumberFormat="1" applyFill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72" fontId="0" fillId="2" borderId="1" xfId="0" applyNumberFormat="1" applyFill="1" applyBorder="1"/>
    <xf numFmtId="172" fontId="0" fillId="0" borderId="1" xfId="0" applyNumberFormat="1" applyFill="1" applyBorder="1"/>
    <xf numFmtId="164" fontId="0" fillId="0" borderId="1" xfId="0" applyNumberFormat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7" fontId="0" fillId="0" borderId="1" xfId="0" applyNumberFormat="1" applyBorder="1"/>
    <xf numFmtId="168" fontId="0" fillId="2" borderId="1" xfId="0" applyNumberFormat="1" applyFill="1" applyBorder="1"/>
    <xf numFmtId="0" fontId="6" fillId="0" borderId="1" xfId="0" applyFont="1" applyBorder="1"/>
    <xf numFmtId="0" fontId="0" fillId="0" borderId="0" xfId="0" applyFill="1" applyBorder="1"/>
    <xf numFmtId="168" fontId="0" fillId="0" borderId="0" xfId="0" applyNumberFormat="1" applyFill="1" applyBorder="1"/>
    <xf numFmtId="168" fontId="0" fillId="2" borderId="5" xfId="0" applyNumberForma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172" fontId="0" fillId="0" borderId="1" xfId="0" applyNumberFormat="1" applyBorder="1"/>
    <xf numFmtId="2" fontId="0" fillId="0" borderId="1" xfId="0" applyNumberFormat="1" applyBorder="1"/>
    <xf numFmtId="168" fontId="0" fillId="0" borderId="1" xfId="0" applyNumberFormat="1" applyBorder="1"/>
    <xf numFmtId="174" fontId="0" fillId="0" borderId="1" xfId="0" applyNumberFormat="1" applyBorder="1"/>
    <xf numFmtId="175" fontId="0" fillId="0" borderId="0" xfId="0" applyNumberFormat="1"/>
    <xf numFmtId="0" fontId="6" fillId="0" borderId="0" xfId="0" applyFont="1" applyAlignment="1"/>
    <xf numFmtId="169" fontId="6" fillId="0" borderId="0" xfId="0" applyNumberFormat="1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6" fillId="0" borderId="1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C42" sqref="C42"/>
    </sheetView>
  </sheetViews>
  <sheetFormatPr baseColWidth="10" defaultRowHeight="15" x14ac:dyDescent="0.25"/>
  <cols>
    <col min="1" max="1" width="50.140625" customWidth="1"/>
    <col min="2" max="2" width="11.7109375" bestFit="1" customWidth="1"/>
    <col min="3" max="3" width="11.7109375" customWidth="1"/>
    <col min="4" max="4" width="12.5703125" bestFit="1" customWidth="1"/>
    <col min="10" max="10" width="11.7109375" bestFit="1" customWidth="1"/>
  </cols>
  <sheetData>
    <row r="1" spans="1:6" x14ac:dyDescent="0.25">
      <c r="A1" s="20" t="s">
        <v>10</v>
      </c>
      <c r="B1" s="20" t="s">
        <v>4</v>
      </c>
      <c r="C1" s="20" t="s">
        <v>26</v>
      </c>
      <c r="D1" s="20" t="s">
        <v>6</v>
      </c>
    </row>
    <row r="2" spans="1:6" x14ac:dyDescent="0.25">
      <c r="A2" s="21" t="s">
        <v>5</v>
      </c>
      <c r="B2" s="22">
        <v>43.552849999999999</v>
      </c>
      <c r="C2" s="21">
        <f>B2/180*PI()</f>
        <v>0.76014063112721242</v>
      </c>
      <c r="D2" s="23">
        <v>0</v>
      </c>
      <c r="E2" s="12"/>
    </row>
    <row r="3" spans="1:6" x14ac:dyDescent="0.25">
      <c r="C3" s="12"/>
    </row>
    <row r="4" spans="1:6" x14ac:dyDescent="0.25">
      <c r="A4" s="24" t="s">
        <v>11</v>
      </c>
      <c r="B4" s="24">
        <f>9.780327*(1+0.0053024*(SIN(C2))^2-0.0000058*(SIN(2*C2))^2-0.0000003086*D2)</f>
        <v>9.8048907431039414</v>
      </c>
      <c r="C4" s="12"/>
      <c r="E4" s="5"/>
      <c r="F4" s="5"/>
    </row>
    <row r="5" spans="1:6" x14ac:dyDescent="0.25">
      <c r="C5" s="12"/>
    </row>
    <row r="6" spans="1:6" x14ac:dyDescent="0.25">
      <c r="A6" s="49" t="s">
        <v>2</v>
      </c>
      <c r="B6" s="49"/>
      <c r="C6" s="13"/>
      <c r="D6" s="6"/>
    </row>
    <row r="7" spans="1:6" x14ac:dyDescent="0.25">
      <c r="A7" s="24" t="s">
        <v>0</v>
      </c>
      <c r="B7" s="25">
        <v>1.375</v>
      </c>
      <c r="C7" s="10"/>
    </row>
    <row r="8" spans="1:6" x14ac:dyDescent="0.25">
      <c r="A8" s="26" t="s">
        <v>19</v>
      </c>
      <c r="B8" s="27">
        <f>B7*$B$4</f>
        <v>13.481724771767919</v>
      </c>
      <c r="C8" s="14"/>
    </row>
    <row r="9" spans="1:6" x14ac:dyDescent="0.25">
      <c r="C9" s="12"/>
    </row>
    <row r="10" spans="1:6" x14ac:dyDescent="0.25">
      <c r="A10" s="49" t="s">
        <v>17</v>
      </c>
      <c r="B10" s="49"/>
      <c r="C10" s="13"/>
      <c r="D10" s="6"/>
    </row>
    <row r="11" spans="1:6" x14ac:dyDescent="0.25">
      <c r="A11" s="24" t="s">
        <v>3</v>
      </c>
      <c r="B11" s="28">
        <v>5.0000000000000001E-3</v>
      </c>
      <c r="C11" s="15"/>
    </row>
    <row r="12" spans="1:6" x14ac:dyDescent="0.25">
      <c r="A12" s="24" t="s">
        <v>8</v>
      </c>
      <c r="B12" s="29">
        <v>50</v>
      </c>
      <c r="C12" s="16"/>
    </row>
    <row r="13" spans="1:6" x14ac:dyDescent="0.25">
      <c r="A13" s="24" t="s">
        <v>9</v>
      </c>
      <c r="B13" s="30">
        <f>PI()*(B11/2)^2*B12</f>
        <v>9.8174770424681044E-4</v>
      </c>
      <c r="C13" s="17"/>
      <c r="D13" s="2"/>
    </row>
    <row r="14" spans="1:6" x14ac:dyDescent="0.25">
      <c r="A14" s="24" t="s">
        <v>7</v>
      </c>
      <c r="B14" s="31">
        <v>1027</v>
      </c>
      <c r="C14" s="18"/>
      <c r="D14" s="3"/>
      <c r="E14" s="3"/>
      <c r="F14" s="2"/>
    </row>
    <row r="15" spans="1:6" x14ac:dyDescent="0.25">
      <c r="A15" s="24" t="s">
        <v>18</v>
      </c>
      <c r="B15" s="27">
        <f>B14*B13*$B$4</f>
        <v>9.8858290598237897</v>
      </c>
      <c r="C15" s="1"/>
    </row>
    <row r="17" spans="1:10" x14ac:dyDescent="0.25">
      <c r="A17" s="49" t="s">
        <v>16</v>
      </c>
      <c r="B17" s="49"/>
      <c r="C17" s="7"/>
      <c r="D17" s="6"/>
    </row>
    <row r="18" spans="1:10" x14ac:dyDescent="0.25">
      <c r="A18" s="24" t="s">
        <v>20</v>
      </c>
      <c r="B18" s="27">
        <f>B8-B15</f>
        <v>3.595895711944129</v>
      </c>
      <c r="C18" s="8">
        <f>B18/B4</f>
        <v>0.36674510773852576</v>
      </c>
    </row>
    <row r="19" spans="1:10" x14ac:dyDescent="0.25">
      <c r="D19" s="8"/>
    </row>
    <row r="20" spans="1:10" x14ac:dyDescent="0.25">
      <c r="A20" s="51" t="s">
        <v>33</v>
      </c>
      <c r="B20" s="53" t="s">
        <v>24</v>
      </c>
      <c r="C20" s="53"/>
      <c r="D20" s="54"/>
      <c r="E20" s="54"/>
      <c r="F20" s="32"/>
      <c r="G20" s="50" t="s">
        <v>22</v>
      </c>
      <c r="H20" s="50"/>
    </row>
    <row r="21" spans="1:10" x14ac:dyDescent="0.25">
      <c r="A21" s="52"/>
      <c r="B21" s="36"/>
      <c r="C21" s="37"/>
      <c r="D21" s="55" t="s">
        <v>21</v>
      </c>
      <c r="E21" s="56"/>
      <c r="F21" s="57"/>
      <c r="G21" s="38"/>
      <c r="H21" s="39"/>
    </row>
    <row r="22" spans="1:10" x14ac:dyDescent="0.25">
      <c r="A22" s="24" t="s">
        <v>12</v>
      </c>
      <c r="B22" s="35">
        <v>850</v>
      </c>
      <c r="C22" s="35">
        <v>870</v>
      </c>
      <c r="D22" s="31">
        <v>890</v>
      </c>
      <c r="E22" s="31">
        <v>900</v>
      </c>
      <c r="F22" s="31">
        <v>910</v>
      </c>
      <c r="G22" s="35">
        <v>920</v>
      </c>
      <c r="H22" s="35">
        <v>940</v>
      </c>
    </row>
    <row r="23" spans="1:10" s="12" customFormat="1" x14ac:dyDescent="0.25">
      <c r="A23" s="33"/>
      <c r="B23" s="34"/>
      <c r="C23" s="34"/>
      <c r="D23" s="34"/>
      <c r="E23" s="34"/>
      <c r="F23" s="34"/>
      <c r="G23" s="34"/>
      <c r="H23" s="34"/>
    </row>
    <row r="24" spans="1:10" x14ac:dyDescent="0.25">
      <c r="A24" s="24" t="s">
        <v>25</v>
      </c>
      <c r="B24" s="42">
        <f t="shared" ref="B24:H24" si="0">$B$14-B22</f>
        <v>177</v>
      </c>
      <c r="C24" s="42">
        <f t="shared" si="0"/>
        <v>157</v>
      </c>
      <c r="D24" s="42">
        <f t="shared" si="0"/>
        <v>137</v>
      </c>
      <c r="E24" s="42">
        <f t="shared" si="0"/>
        <v>127</v>
      </c>
      <c r="F24" s="42">
        <f t="shared" si="0"/>
        <v>117</v>
      </c>
      <c r="G24" s="42">
        <f t="shared" si="0"/>
        <v>107</v>
      </c>
      <c r="H24" s="42">
        <f t="shared" si="0"/>
        <v>87</v>
      </c>
      <c r="J24" s="2"/>
    </row>
    <row r="25" spans="1:10" x14ac:dyDescent="0.25">
      <c r="A25" s="24" t="s">
        <v>15</v>
      </c>
      <c r="B25" s="30">
        <f t="shared" ref="B25:H25" si="1">$C$18/B24</f>
        <v>2.0720062584097501E-3</v>
      </c>
      <c r="C25" s="30">
        <f t="shared" si="1"/>
        <v>2.3359561002453868E-3</v>
      </c>
      <c r="D25" s="30">
        <f t="shared" si="1"/>
        <v>2.676971589332305E-3</v>
      </c>
      <c r="E25" s="30">
        <f t="shared" si="1"/>
        <v>2.8877567538466596E-3</v>
      </c>
      <c r="F25" s="30">
        <f t="shared" si="1"/>
        <v>3.13457357041475E-3</v>
      </c>
      <c r="G25" s="30">
        <f t="shared" si="1"/>
        <v>3.4275243713880912E-3</v>
      </c>
      <c r="H25" s="30">
        <f t="shared" si="1"/>
        <v>4.2154610084888019E-3</v>
      </c>
    </row>
    <row r="26" spans="1:10" x14ac:dyDescent="0.25">
      <c r="A26" s="24" t="s">
        <v>28</v>
      </c>
      <c r="B26" s="43">
        <f t="shared" ref="B26:H26" si="2">B22*B25</f>
        <v>1.7612053196482875</v>
      </c>
      <c r="C26" s="43">
        <f t="shared" si="2"/>
        <v>2.0322818072134865</v>
      </c>
      <c r="D26" s="43">
        <f t="shared" si="2"/>
        <v>2.3825047145057514</v>
      </c>
      <c r="E26" s="43">
        <f t="shared" si="2"/>
        <v>2.5989810784619936</v>
      </c>
      <c r="F26" s="43">
        <f t="shared" si="2"/>
        <v>2.8524619490774223</v>
      </c>
      <c r="G26" s="43">
        <f t="shared" si="2"/>
        <v>3.1533224216770441</v>
      </c>
      <c r="H26" s="43">
        <f t="shared" si="2"/>
        <v>3.9625333479794738</v>
      </c>
    </row>
    <row r="27" spans="1:10" hidden="1" x14ac:dyDescent="0.25">
      <c r="A27" s="24" t="s">
        <v>1</v>
      </c>
      <c r="B27" s="27">
        <f>B26*$B$4</f>
        <v>17.268425735324911</v>
      </c>
      <c r="C27" s="27">
        <f t="shared" ref="C27:H27" si="3">C26*$B$4</f>
        <v>19.926301078926063</v>
      </c>
      <c r="D27" s="27">
        <f t="shared" si="3"/>
        <v>23.360198420658939</v>
      </c>
      <c r="E27" s="27">
        <f>E26*$B$4</f>
        <v>25.4827255177143</v>
      </c>
      <c r="F27" s="27">
        <f t="shared" si="3"/>
        <v>27.968077759565446</v>
      </c>
      <c r="G27" s="27">
        <f t="shared" si="3"/>
        <v>30.917981822323352</v>
      </c>
      <c r="H27" s="27">
        <f t="shared" si="3"/>
        <v>38.852206542844613</v>
      </c>
    </row>
    <row r="28" spans="1:10" hidden="1" x14ac:dyDescent="0.25">
      <c r="B28" s="2"/>
      <c r="C28" s="8"/>
      <c r="D28" s="8"/>
    </row>
    <row r="29" spans="1:10" hidden="1" x14ac:dyDescent="0.25">
      <c r="A29" s="49" t="s">
        <v>23</v>
      </c>
      <c r="B29" s="49"/>
      <c r="C29" s="40"/>
      <c r="D29" s="40"/>
      <c r="E29" s="24"/>
      <c r="F29" s="24"/>
      <c r="G29" s="24"/>
      <c r="H29" s="24"/>
    </row>
    <row r="30" spans="1:10" hidden="1" x14ac:dyDescent="0.25">
      <c r="A30" s="24" t="s">
        <v>1</v>
      </c>
      <c r="B30" s="27">
        <f t="shared" ref="B30:H30" si="4">B25*$B$14*$B$4</f>
        <v>20.864321447269042</v>
      </c>
      <c r="C30" s="27">
        <f t="shared" si="4"/>
        <v>23.52219679087019</v>
      </c>
      <c r="D30" s="27">
        <f t="shared" si="4"/>
        <v>26.95609413260307</v>
      </c>
      <c r="E30" s="27">
        <f t="shared" si="4"/>
        <v>29.078621229658431</v>
      </c>
      <c r="F30" s="27">
        <f t="shared" si="4"/>
        <v>31.563973471509577</v>
      </c>
      <c r="G30" s="27">
        <f t="shared" si="4"/>
        <v>34.513877534267479</v>
      </c>
      <c r="H30" s="27">
        <f t="shared" si="4"/>
        <v>42.448102254788743</v>
      </c>
    </row>
    <row r="31" spans="1:10" hidden="1" x14ac:dyDescent="0.25">
      <c r="A31" s="24" t="s">
        <v>13</v>
      </c>
      <c r="B31" s="41">
        <f t="shared" ref="B31:H31" si="5">B27-B30</f>
        <v>-3.5958957119441308</v>
      </c>
      <c r="C31" s="41">
        <f t="shared" si="5"/>
        <v>-3.5958957119441273</v>
      </c>
      <c r="D31" s="41">
        <f t="shared" si="5"/>
        <v>-3.5958957119441308</v>
      </c>
      <c r="E31" s="41">
        <f t="shared" si="5"/>
        <v>-3.5958957119441308</v>
      </c>
      <c r="F31" s="41">
        <f t="shared" si="5"/>
        <v>-3.5958957119441308</v>
      </c>
      <c r="G31" s="41">
        <f t="shared" si="5"/>
        <v>-3.5958957119441273</v>
      </c>
      <c r="H31" s="41">
        <f t="shared" si="5"/>
        <v>-3.5958957119441308</v>
      </c>
    </row>
    <row r="32" spans="1:10" hidden="1" x14ac:dyDescent="0.25">
      <c r="C32" s="3"/>
      <c r="D32" s="3"/>
    </row>
    <row r="33" spans="1:9" hidden="1" x14ac:dyDescent="0.25">
      <c r="A33" t="s">
        <v>14</v>
      </c>
      <c r="B33" s="4">
        <f t="shared" ref="B33:H33" si="6">$B$18+B31</f>
        <v>0</v>
      </c>
      <c r="C33" s="4">
        <f t="shared" si="6"/>
        <v>0</v>
      </c>
      <c r="D33" s="4">
        <f t="shared" si="6"/>
        <v>0</v>
      </c>
      <c r="E33" s="4">
        <f t="shared" si="6"/>
        <v>0</v>
      </c>
      <c r="F33" s="4">
        <f t="shared" si="6"/>
        <v>0</v>
      </c>
      <c r="G33" s="4">
        <f t="shared" si="6"/>
        <v>0</v>
      </c>
      <c r="H33" s="4">
        <f t="shared" si="6"/>
        <v>0</v>
      </c>
      <c r="I33" s="9"/>
    </row>
    <row r="34" spans="1:9" x14ac:dyDescent="0.25">
      <c r="B34" s="4"/>
      <c r="C34" s="4"/>
      <c r="D34" s="4"/>
      <c r="E34" s="4"/>
      <c r="F34" s="4"/>
      <c r="G34" s="4"/>
      <c r="H34" s="4"/>
      <c r="I34" s="9"/>
    </row>
    <row r="35" spans="1:9" x14ac:dyDescent="0.25">
      <c r="A35" s="45" t="s">
        <v>35</v>
      </c>
      <c r="B35" s="19" t="s">
        <v>40</v>
      </c>
      <c r="C35" s="46" t="s">
        <v>41</v>
      </c>
      <c r="D35" s="4"/>
      <c r="E35" s="4"/>
      <c r="F35" s="4"/>
      <c r="G35" s="4"/>
      <c r="H35" s="4"/>
      <c r="I35" s="9"/>
    </row>
    <row r="36" spans="1:9" x14ac:dyDescent="0.25">
      <c r="A36" t="s">
        <v>27</v>
      </c>
      <c r="B36" s="44">
        <f>45</f>
        <v>45</v>
      </c>
      <c r="C36" s="44">
        <v>12</v>
      </c>
    </row>
    <row r="37" spans="1:9" x14ac:dyDescent="0.25">
      <c r="A37" t="s">
        <v>29</v>
      </c>
      <c r="B37" s="11">
        <f>B36*$B12/1000</f>
        <v>2.25</v>
      </c>
      <c r="C37" s="11">
        <f>C36*$B12/1000</f>
        <v>0.6</v>
      </c>
      <c r="D37" s="9"/>
    </row>
    <row r="38" spans="1:9" x14ac:dyDescent="0.25">
      <c r="A38" t="s">
        <v>39</v>
      </c>
      <c r="B38" s="3">
        <f>$F22</f>
        <v>910</v>
      </c>
      <c r="C38" s="3">
        <f>$F22</f>
        <v>910</v>
      </c>
      <c r="D38" s="9"/>
    </row>
    <row r="39" spans="1:9" x14ac:dyDescent="0.25">
      <c r="A39" t="s">
        <v>30</v>
      </c>
      <c r="B39" s="2">
        <f>B37/B38</f>
        <v>2.4725274725274724E-3</v>
      </c>
      <c r="C39" s="2">
        <f>C37/C38</f>
        <v>6.5934065934065934E-4</v>
      </c>
      <c r="D39" s="2"/>
      <c r="E39" s="2"/>
      <c r="F39" s="2"/>
      <c r="G39" s="2"/>
      <c r="H39" s="2"/>
    </row>
    <row r="40" spans="1:9" x14ac:dyDescent="0.25">
      <c r="A40" t="s">
        <v>32</v>
      </c>
      <c r="B40" s="1">
        <f>B39*B38*$B4</f>
        <v>22.061004171983868</v>
      </c>
      <c r="C40" s="1">
        <f>C39*C38*$B4</f>
        <v>5.8829344458623645</v>
      </c>
      <c r="D40" s="11"/>
      <c r="E40" s="11"/>
      <c r="F40" s="11"/>
      <c r="G40" s="11"/>
      <c r="H40" s="11"/>
    </row>
    <row r="41" spans="1:9" x14ac:dyDescent="0.25">
      <c r="A41" t="s">
        <v>31</v>
      </c>
      <c r="B41" s="1">
        <f>B39*$B14*$B4</f>
        <v>24.897418994096078</v>
      </c>
      <c r="C41" s="1">
        <f>C39*$B14*$B4</f>
        <v>6.6393117317589549</v>
      </c>
    </row>
    <row r="43" spans="1:9" x14ac:dyDescent="0.25">
      <c r="A43" s="49" t="s">
        <v>36</v>
      </c>
      <c r="B43" s="49"/>
    </row>
    <row r="44" spans="1:9" x14ac:dyDescent="0.25">
      <c r="A44" s="24" t="s">
        <v>34</v>
      </c>
      <c r="B44" s="27">
        <f>B40-B41</f>
        <v>-2.8364148221122107</v>
      </c>
      <c r="C44" s="27">
        <f>C40-C41</f>
        <v>-0.75637728589659048</v>
      </c>
      <c r="D44" s="1">
        <f>SUM(B44:C44)</f>
        <v>-3.5927921080088012</v>
      </c>
    </row>
    <row r="46" spans="1:9" x14ac:dyDescent="0.25">
      <c r="A46" s="49" t="s">
        <v>37</v>
      </c>
      <c r="B46" s="49"/>
    </row>
    <row r="47" spans="1:9" x14ac:dyDescent="0.25">
      <c r="A47" s="24" t="s">
        <v>38</v>
      </c>
      <c r="B47" s="27">
        <f>$B18+B44</f>
        <v>0.7594808898319183</v>
      </c>
      <c r="C47" s="27">
        <f>$B18+C44</f>
        <v>2.8395184260475386</v>
      </c>
      <c r="D47" s="1">
        <f>SUM(B47:C47)</f>
        <v>3.5989993158794569</v>
      </c>
    </row>
    <row r="49" spans="1:4" x14ac:dyDescent="0.25">
      <c r="A49" t="s">
        <v>42</v>
      </c>
      <c r="B49" s="47">
        <v>1.53</v>
      </c>
      <c r="C49" s="47">
        <v>0.28000000000000003</v>
      </c>
    </row>
    <row r="50" spans="1:4" x14ac:dyDescent="0.25">
      <c r="B50" s="48">
        <f>B49*$B12</f>
        <v>76.5</v>
      </c>
      <c r="C50" s="48">
        <f>C49*$B12</f>
        <v>14.000000000000002</v>
      </c>
      <c r="D50" s="48">
        <f>SUM(B50:C50)</f>
        <v>90.5</v>
      </c>
    </row>
  </sheetData>
  <mergeCells count="10">
    <mergeCell ref="A6:B6"/>
    <mergeCell ref="A10:B10"/>
    <mergeCell ref="A17:B17"/>
    <mergeCell ref="B20:E20"/>
    <mergeCell ref="D21:F21"/>
    <mergeCell ref="A46:B46"/>
    <mergeCell ref="A43:B43"/>
    <mergeCell ref="G20:H20"/>
    <mergeCell ref="A20:A21"/>
    <mergeCell ref="A29:B2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lavirott</dc:creator>
  <cp:lastModifiedBy>lavirott</cp:lastModifiedBy>
  <dcterms:created xsi:type="dcterms:W3CDTF">2017-08-17T16:54:12Z</dcterms:created>
  <dcterms:modified xsi:type="dcterms:W3CDTF">2017-12-13T03:51:47Z</dcterms:modified>
</cp:coreProperties>
</file>